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YNCHRONIZUJ\WM LD NOWE\PROJEKTY\FOTOWOLTAIKA\INSTALACJA DZIALAJACA\POLITECHNIKA WARSZAWSKA\DANE\"/>
    </mc:Choice>
  </mc:AlternateContent>
  <bookViews>
    <workbookView xWindow="0" yWindow="0" windowWidth="20490" windowHeight="6855" activeTab="1"/>
  </bookViews>
  <sheets>
    <sheet name="Arkusz1" sheetId="1" r:id="rId1"/>
    <sheet name="SPADEK NAPIECI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E17" i="2"/>
  <c r="B10" i="2"/>
  <c r="B12" i="2" s="1"/>
  <c r="C2" i="2"/>
  <c r="B2" i="2"/>
  <c r="E50" i="1"/>
  <c r="E45" i="1"/>
  <c r="E43" i="1"/>
  <c r="A25" i="1"/>
  <c r="A28" i="1" s="1"/>
  <c r="C13" i="1"/>
  <c r="D13" i="1"/>
  <c r="E13" i="1"/>
  <c r="F13" i="1"/>
  <c r="G13" i="1"/>
  <c r="H13" i="1"/>
  <c r="I13" i="1"/>
  <c r="J13" i="1"/>
  <c r="K13" i="1"/>
  <c r="L13" i="1"/>
  <c r="M13" i="1"/>
  <c r="B13" i="1"/>
  <c r="N13" i="1" l="1"/>
  <c r="F14" i="1"/>
  <c r="J14" i="1"/>
  <c r="G14" i="1"/>
  <c r="K14" i="1"/>
  <c r="M14" i="1"/>
  <c r="E14" i="1"/>
  <c r="H14" i="1"/>
  <c r="D14" i="1"/>
  <c r="E31" i="1" l="1"/>
  <c r="E33" i="1" s="1"/>
  <c r="E36" i="1" s="1"/>
  <c r="I14" i="1"/>
  <c r="C14" i="1"/>
  <c r="L14" i="1"/>
  <c r="B14" i="1"/>
  <c r="N14" i="1"/>
</calcChain>
</file>

<file path=xl/sharedStrings.xml><?xml version="1.0" encoding="utf-8"?>
<sst xmlns="http://schemas.openxmlformats.org/spreadsheetml/2006/main" count="65" uniqueCount="58">
  <si>
    <t>Energy [kWh]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</si>
  <si>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</si>
  <si>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</si>
  <si>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</si>
  <si>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</si>
  <si>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</si>
  <si>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</si>
  <si>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</si>
  <si>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</si>
  <si>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</si>
  <si>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</si>
  <si>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</si>
  <si>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</si>
  <si>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</t>
  </si>
  <si>
    <t>Aktualizacja tabeli: 10 styczeń 2020 roku</t>
  </si>
  <si>
    <t>ROCZNA średnia produkcja energii na podstawie danych z lat 2013 - 2018</t>
  </si>
  <si>
    <t>ENERGIA</t>
  </si>
  <si>
    <t>UZYSKANA</t>
  </si>
  <si>
    <t>KOSZT ENERGII ZAKUPIONEJ U ZEWNĘTRZNEGO DOSTAWCY</t>
  </si>
  <si>
    <t>DYSTRYBUCJA</t>
  </si>
  <si>
    <t>OBRÓT</t>
  </si>
  <si>
    <t>OPŁATA HANDLOWA</t>
  </si>
  <si>
    <t>OPŁATA JAKOŚCIOWA</t>
  </si>
  <si>
    <t>KOSZT BRUTTO</t>
  </si>
  <si>
    <t xml:space="preserve">KOSZT ZAKUPU INSTALACJI </t>
  </si>
  <si>
    <t>LAT</t>
  </si>
  <si>
    <t>kWh</t>
  </si>
  <si>
    <t>KOSZT NIE ZAKUPIONEJ ENERGII</t>
  </si>
  <si>
    <t>KOSZT SERWISOWANIA, PRZEGLĄDÓW, KONSERWACJI</t>
  </si>
  <si>
    <t>OBLICZENIOWY OKRES ZWROTU INWESTYCJI</t>
  </si>
  <si>
    <t>ILOŚĆ ENERGII WYTWORZONEJ ROCZNIE PRZEZ PANELE PRZY UWZGLĘDNIENIU MODELU</t>
  </si>
  <si>
    <t>MOC MAKSYMALNA (PUNKTOWA)</t>
  </si>
  <si>
    <t>W</t>
  </si>
  <si>
    <t>ILOŚĆ PANELI</t>
  </si>
  <si>
    <t>MOC MAKSYMALNA (PUNKTOWA) ZAINSTALOWANA</t>
  </si>
  <si>
    <t>MOC W MORMALNYCH WARUNKACH EKSPLOATACJI</t>
  </si>
  <si>
    <t>MOC PROJEKTOWA MOŻLIWA DO UZYSKANIA</t>
  </si>
  <si>
    <t>TEMPERATUROWY WSPÓŁCZYNNIK MOCY</t>
  </si>
  <si>
    <t>[5/K]</t>
  </si>
  <si>
    <t>TEMPERATURA MINIMALNA PRACY</t>
  </si>
  <si>
    <t>TEMPERATURA MAKSYMALNA PRACY</t>
  </si>
  <si>
    <t>KOREKCJA NA TEMPERATUROWYM WSPÓLCZYNNIKU</t>
  </si>
  <si>
    <t>SPADEK NAPIĘCIA</t>
  </si>
  <si>
    <t>PRĄD ZNAMIONOWY</t>
  </si>
  <si>
    <t>DŁUGOŚĆ LINII</t>
  </si>
  <si>
    <t>PRZEKRÓJ KABLA</t>
  </si>
  <si>
    <t>NAPIĘCIE ZASILANIA</t>
  </si>
  <si>
    <t>KONDUKTYWNOŚĆ</t>
  </si>
  <si>
    <t>V</t>
  </si>
  <si>
    <t>A</t>
  </si>
  <si>
    <t>metry</t>
  </si>
  <si>
    <t>mm2</t>
  </si>
  <si>
    <t>S*m / mm²</t>
  </si>
  <si>
    <t>MOC TRACONA</t>
  </si>
  <si>
    <t>INDUKCJA POLA MAGNETYCZNEGO</t>
  </si>
  <si>
    <t>PRZENIKALNOŚĆ MAGNETYCZNA OŚRODKA</t>
  </si>
  <si>
    <t>NATĘŻENIE PRĄDU</t>
  </si>
  <si>
    <t>ODLEGŁOŚĆ OD PRZEWODU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</si>
</sst>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71" formatCode="0.000"/>
    <numFmt numFmtId="173" formatCode="0.00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BFBFB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0" fontId="4" fillId="0" borderId="0" xfId="3" applyNumberFormat="1" applyFont="1" applyAlignment="1">
      <alignment vertical="center" wrapText="1"/>
    </xf>
    <xf numFmtId="44" fontId="4" fillId="0" borderId="0" xfId="2" applyFont="1"/>
    <xf numFmtId="44" fontId="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44" fontId="4" fillId="0" borderId="0" xfId="2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171" fontId="4" fillId="0" borderId="0" xfId="0" applyNumberFormat="1" applyFont="1" applyAlignment="1">
      <alignment horizontal="right" vertical="center" indent="1"/>
    </xf>
    <xf numFmtId="44" fontId="4" fillId="0" borderId="0" xfId="0" applyNumberFormat="1" applyFont="1" applyAlignment="1">
      <alignment horizontal="right" vertical="center" indent="1"/>
    </xf>
    <xf numFmtId="43" fontId="4" fillId="0" borderId="0" xfId="1" applyFont="1" applyAlignment="1">
      <alignment horizontal="right" vertical="center" indent="1"/>
    </xf>
    <xf numFmtId="0" fontId="6" fillId="0" borderId="0" xfId="0" applyFont="1"/>
    <xf numFmtId="171" fontId="6" fillId="0" borderId="0" xfId="0" applyNumberFormat="1" applyFont="1"/>
    <xf numFmtId="10" fontId="6" fillId="0" borderId="0" xfId="3" applyNumberFormat="1" applyFont="1"/>
    <xf numFmtId="173" fontId="6" fillId="0" borderId="0" xfId="0" applyNumberFormat="1" applyFont="1"/>
  </cellXfs>
  <cellStyles count="4">
    <cellStyle name="Dziesiętny" xfId="1" builtinId="3"/>
    <cellStyle name="Normalny" xfId="0" builtinId="0"/>
    <cellStyle name="Procentowy" xfId="3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23" workbookViewId="0">
      <selection activeCell="E43" sqref="E43"/>
    </sheetView>
  </sheetViews>
  <sheetFormatPr defaultRowHeight="10.5" customHeight="1" x14ac:dyDescent="0.15"/>
  <cols>
    <col min="1" max="1" width="10.7109375" style="7" bestFit="1" customWidth="1"/>
    <col min="2" max="2" width="10.140625" style="7" bestFit="1" customWidth="1"/>
    <col min="3" max="16384" width="9.140625" style="7"/>
  </cols>
  <sheetData>
    <row r="1" spans="1:14" ht="10.5" customHeight="1" x14ac:dyDescent="0.15">
      <c r="A1" s="4" t="s">
        <v>0</v>
      </c>
      <c r="B1" s="4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0.5" customHeight="1" thickBot="1" x14ac:dyDescent="0.2">
      <c r="A2" s="8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10.5" customHeight="1" x14ac:dyDescent="0.15">
      <c r="A3" s="2">
        <v>2012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2">
        <v>71.040000000000006</v>
      </c>
      <c r="N3" s="2">
        <v>71.040000000000006</v>
      </c>
    </row>
    <row r="4" spans="1:14" ht="10.5" customHeight="1" x14ac:dyDescent="0.15">
      <c r="A4" s="2">
        <v>2013</v>
      </c>
      <c r="B4" s="2">
        <v>78.58</v>
      </c>
      <c r="C4" s="2">
        <v>114.5</v>
      </c>
      <c r="D4" s="2">
        <v>743.41</v>
      </c>
      <c r="E4" s="2">
        <v>874.1</v>
      </c>
      <c r="F4" s="2">
        <v>1057.01</v>
      </c>
      <c r="G4" s="2">
        <v>1098.94</v>
      </c>
      <c r="H4" s="2">
        <v>1279.0899999999999</v>
      </c>
      <c r="I4" s="2">
        <v>1232.92</v>
      </c>
      <c r="J4" s="2">
        <v>750.23</v>
      </c>
      <c r="K4" s="2">
        <v>592.95000000000005</v>
      </c>
      <c r="L4" s="2">
        <v>184.44</v>
      </c>
      <c r="M4" s="2">
        <v>168.57</v>
      </c>
      <c r="N4" s="2">
        <v>8174.75</v>
      </c>
    </row>
    <row r="5" spans="1:14" ht="10.5" customHeight="1" x14ac:dyDescent="0.15">
      <c r="A5" s="2">
        <v>2014</v>
      </c>
      <c r="B5" s="2">
        <v>120.7</v>
      </c>
      <c r="C5" s="2">
        <v>418.54</v>
      </c>
      <c r="D5" s="2">
        <v>778.23</v>
      </c>
      <c r="E5" s="2">
        <v>999.48</v>
      </c>
      <c r="F5" s="2">
        <v>1040.43</v>
      </c>
      <c r="G5" s="2">
        <v>1012.09</v>
      </c>
      <c r="H5" s="2">
        <v>1153.42</v>
      </c>
      <c r="I5" s="2">
        <v>965.02</v>
      </c>
      <c r="J5" s="2">
        <v>909.28</v>
      </c>
      <c r="K5" s="2">
        <v>512.08000000000004</v>
      </c>
      <c r="L5" s="2">
        <v>137.01</v>
      </c>
      <c r="M5" s="2">
        <v>57.58</v>
      </c>
      <c r="N5" s="2">
        <v>8103.85</v>
      </c>
    </row>
    <row r="6" spans="1:14" ht="10.5" customHeight="1" x14ac:dyDescent="0.15">
      <c r="A6" s="2">
        <v>2015</v>
      </c>
      <c r="B6" s="2">
        <v>98.01</v>
      </c>
      <c r="C6" s="2">
        <v>295.52</v>
      </c>
      <c r="D6" s="2">
        <v>648.76</v>
      </c>
      <c r="E6" s="2">
        <v>942.02</v>
      </c>
      <c r="F6" s="2">
        <v>845.95</v>
      </c>
      <c r="G6" s="2">
        <v>986.31</v>
      </c>
      <c r="H6" s="2">
        <v>993.6</v>
      </c>
      <c r="I6" s="2">
        <v>1038.33</v>
      </c>
      <c r="J6" s="2">
        <v>596.41999999999996</v>
      </c>
      <c r="K6" s="2">
        <v>461.54</v>
      </c>
      <c r="L6" s="2">
        <v>177.66</v>
      </c>
      <c r="M6" s="2">
        <v>164.36</v>
      </c>
      <c r="N6" s="2">
        <v>7248.48</v>
      </c>
    </row>
    <row r="7" spans="1:14" ht="10.5" customHeight="1" x14ac:dyDescent="0.15">
      <c r="A7" s="2">
        <v>2016</v>
      </c>
      <c r="B7" s="2">
        <v>106.16</v>
      </c>
      <c r="C7" s="2">
        <v>231.45</v>
      </c>
      <c r="D7" s="2">
        <v>511.61</v>
      </c>
      <c r="E7" s="2">
        <v>793.01</v>
      </c>
      <c r="F7" s="2">
        <v>1067.75</v>
      </c>
      <c r="G7" s="2">
        <v>1022.51</v>
      </c>
      <c r="H7" s="2">
        <v>822.89</v>
      </c>
      <c r="I7" s="2">
        <v>834.58</v>
      </c>
      <c r="J7" s="2">
        <v>763.07</v>
      </c>
      <c r="K7" s="2">
        <v>242.71</v>
      </c>
      <c r="L7" s="2">
        <v>169.54</v>
      </c>
      <c r="M7" s="2">
        <v>112.43</v>
      </c>
      <c r="N7" s="2">
        <v>6677.7</v>
      </c>
    </row>
    <row r="8" spans="1:14" ht="10.5" customHeight="1" x14ac:dyDescent="0.15">
      <c r="A8" s="2">
        <v>2017</v>
      </c>
      <c r="B8" s="2">
        <v>157.04</v>
      </c>
      <c r="C8" s="2">
        <v>202.91</v>
      </c>
      <c r="D8" s="2">
        <v>477.57</v>
      </c>
      <c r="E8" s="2">
        <v>687.64</v>
      </c>
      <c r="F8" s="2">
        <v>1016.62</v>
      </c>
      <c r="G8" s="2">
        <v>886.95</v>
      </c>
      <c r="H8" s="2">
        <v>786.49</v>
      </c>
      <c r="I8" s="2">
        <v>823.42</v>
      </c>
      <c r="J8" s="2">
        <v>361.91</v>
      </c>
      <c r="K8" s="2">
        <v>239.84</v>
      </c>
      <c r="L8" s="2">
        <v>100.11</v>
      </c>
      <c r="M8" s="2">
        <v>66.3</v>
      </c>
      <c r="N8" s="2">
        <v>5806.83</v>
      </c>
    </row>
    <row r="9" spans="1:14" ht="10.5" customHeight="1" x14ac:dyDescent="0.15">
      <c r="A9" s="2">
        <v>2018</v>
      </c>
      <c r="B9" s="2">
        <v>120.43</v>
      </c>
      <c r="C9" s="2">
        <v>233.33</v>
      </c>
      <c r="D9" s="2">
        <v>486.54</v>
      </c>
      <c r="E9" s="2">
        <v>954.29</v>
      </c>
      <c r="F9" s="2">
        <v>988.11</v>
      </c>
      <c r="G9" s="2">
        <v>871.06</v>
      </c>
      <c r="H9" s="2">
        <v>843.85</v>
      </c>
      <c r="I9" s="2">
        <v>809.66</v>
      </c>
      <c r="J9" s="2">
        <v>551.57000000000005</v>
      </c>
      <c r="K9" s="2">
        <v>330.84</v>
      </c>
      <c r="L9" s="2">
        <v>137.44999999999999</v>
      </c>
      <c r="M9" s="2">
        <v>15.63</v>
      </c>
      <c r="N9" s="2">
        <v>6342.74</v>
      </c>
    </row>
    <row r="10" spans="1:14" ht="10.5" customHeight="1" x14ac:dyDescent="0.15">
      <c r="A10" s="2">
        <v>2019</v>
      </c>
      <c r="B10" s="2"/>
      <c r="C10" s="2"/>
      <c r="D10" s="2"/>
      <c r="E10" s="2">
        <v>752.37</v>
      </c>
      <c r="F10" s="2">
        <v>643.27</v>
      </c>
      <c r="G10" s="2">
        <v>916.14</v>
      </c>
      <c r="H10" s="2">
        <v>754.86</v>
      </c>
      <c r="I10" s="2">
        <v>726.69</v>
      </c>
      <c r="J10" s="2">
        <v>421.62</v>
      </c>
      <c r="K10" s="2">
        <v>294.12</v>
      </c>
      <c r="L10" s="2">
        <v>104.98</v>
      </c>
      <c r="M10" s="2">
        <v>78.239999999999995</v>
      </c>
      <c r="N10" s="2">
        <v>4692.29</v>
      </c>
    </row>
    <row r="11" spans="1:14" ht="10.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5"/>
    </row>
    <row r="12" spans="1:14" ht="10.5" customHeight="1" x14ac:dyDescent="0.15">
      <c r="A12" s="11" t="s">
        <v>15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0.5" customHeight="1" x14ac:dyDescent="0.15">
      <c r="A13" s="9" t="s">
        <v>16</v>
      </c>
      <c r="B13" s="9">
        <f>SUM(B4:B9)</f>
        <v>680.92000000000007</v>
      </c>
      <c r="C13" s="9">
        <f>SUM(C4:C9)</f>
        <v>1496.25</v>
      </c>
      <c r="D13" s="9">
        <f>SUM(D4:D9)</f>
        <v>3646.12</v>
      </c>
      <c r="E13" s="9">
        <f>SUM(E4:E9)</f>
        <v>5250.54</v>
      </c>
      <c r="F13" s="9">
        <f>SUM(F4:F9)</f>
        <v>6015.87</v>
      </c>
      <c r="G13" s="9">
        <f>SUM(G4:G9)</f>
        <v>5877.8600000000006</v>
      </c>
      <c r="H13" s="9">
        <f>SUM(H4:H9)</f>
        <v>5879.34</v>
      </c>
      <c r="I13" s="9">
        <f>SUM(I4:I9)</f>
        <v>5703.9299999999994</v>
      </c>
      <c r="J13" s="9">
        <f>SUM(J4:J9)</f>
        <v>3932.48</v>
      </c>
      <c r="K13" s="9">
        <f>SUM(K4:K9)</f>
        <v>2379.9600000000005</v>
      </c>
      <c r="L13" s="9">
        <f>SUM(L4:L9)</f>
        <v>906.21</v>
      </c>
      <c r="M13" s="9">
        <f>SUM(M4:M9)</f>
        <v>584.87</v>
      </c>
      <c r="N13" s="5">
        <f>SUM(B13:M13)</f>
        <v>42354.350000000006</v>
      </c>
    </row>
    <row r="14" spans="1:14" ht="10.5" customHeight="1" x14ac:dyDescent="0.15">
      <c r="A14" s="9" t="s">
        <v>17</v>
      </c>
      <c r="B14" s="12">
        <f>B13/$N$13</f>
        <v>1.6076743002784836E-2</v>
      </c>
      <c r="C14" s="12">
        <f t="shared" ref="C14:N14" si="0">C13/$N$13</f>
        <v>3.5326949888264125E-2</v>
      </c>
      <c r="D14" s="12">
        <f t="shared" si="0"/>
        <v>8.6086080886614944E-2</v>
      </c>
      <c r="E14" s="12">
        <f t="shared" si="0"/>
        <v>0.12396695971015963</v>
      </c>
      <c r="F14" s="12">
        <f t="shared" si="0"/>
        <v>0.14203665030864596</v>
      </c>
      <c r="G14" s="12">
        <f t="shared" si="0"/>
        <v>0.13877818925328803</v>
      </c>
      <c r="H14" s="12">
        <f t="shared" si="0"/>
        <v>0.13881313253538302</v>
      </c>
      <c r="I14" s="12">
        <f t="shared" si="0"/>
        <v>0.13467164529735431</v>
      </c>
      <c r="J14" s="12">
        <f t="shared" si="0"/>
        <v>9.2847133765480983E-2</v>
      </c>
      <c r="K14" s="12">
        <f t="shared" si="0"/>
        <v>5.6191630847834996E-2</v>
      </c>
      <c r="L14" s="12">
        <f t="shared" si="0"/>
        <v>2.1395913288717684E-2</v>
      </c>
      <c r="M14" s="12">
        <f t="shared" si="0"/>
        <v>1.3808971215471373E-2</v>
      </c>
      <c r="N14" s="12">
        <f t="shared" si="0"/>
        <v>1</v>
      </c>
    </row>
    <row r="15" spans="1:14" ht="10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0.5" customHeight="1" x14ac:dyDescent="0.1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0.5" customHeight="1" x14ac:dyDescent="0.1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0.5" customHeight="1" x14ac:dyDescent="0.15">
      <c r="A18" s="4" t="s">
        <v>14</v>
      </c>
      <c r="B18" s="4"/>
      <c r="C18" s="4"/>
      <c r="D18" s="4"/>
      <c r="E18" s="6"/>
      <c r="F18" s="6"/>
      <c r="G18" s="6"/>
      <c r="H18" s="6"/>
      <c r="I18" s="6"/>
      <c r="J18" s="6"/>
      <c r="K18" s="6"/>
      <c r="L18" s="6"/>
      <c r="M18" s="6"/>
      <c r="N18" s="6"/>
    </row>
    <row r="22" spans="1:14" ht="10.5" customHeight="1" x14ac:dyDescent="0.15">
      <c r="A22" s="7" t="s">
        <v>18</v>
      </c>
    </row>
    <row r="24" spans="1:14" ht="10.5" customHeight="1" x14ac:dyDescent="0.15">
      <c r="A24" s="13">
        <v>0.10829999999999999</v>
      </c>
      <c r="B24" s="7" t="s">
        <v>19</v>
      </c>
    </row>
    <row r="25" spans="1:14" ht="10.5" customHeight="1" x14ac:dyDescent="0.15">
      <c r="A25" s="13">
        <f>0.339</f>
        <v>0.33900000000000002</v>
      </c>
      <c r="B25" s="7" t="s">
        <v>20</v>
      </c>
    </row>
    <row r="26" spans="1:14" ht="10.5" customHeight="1" x14ac:dyDescent="0.15">
      <c r="A26" s="13"/>
      <c r="B26" s="7" t="s">
        <v>21</v>
      </c>
    </row>
    <row r="27" spans="1:14" ht="10.5" customHeight="1" x14ac:dyDescent="0.15">
      <c r="A27" s="13">
        <v>1.2500000000000001E-2</v>
      </c>
      <c r="B27" s="7" t="s">
        <v>22</v>
      </c>
    </row>
    <row r="28" spans="1:14" ht="10.5" customHeight="1" x14ac:dyDescent="0.15">
      <c r="A28" s="14">
        <f>SUM(A24:A27)*1.23</f>
        <v>0.565554</v>
      </c>
      <c r="B28" s="7" t="s">
        <v>23</v>
      </c>
    </row>
    <row r="30" spans="1:14" ht="15" customHeight="1" x14ac:dyDescent="0.15">
      <c r="A30" s="10" t="s">
        <v>24</v>
      </c>
      <c r="B30" s="10"/>
      <c r="C30" s="10"/>
      <c r="D30" s="10"/>
      <c r="E30" s="19">
        <v>40551.839999999997</v>
      </c>
      <c r="F30" s="19"/>
      <c r="G30" s="16"/>
    </row>
    <row r="31" spans="1:14" ht="15" customHeight="1" x14ac:dyDescent="0.15">
      <c r="A31" s="10" t="s">
        <v>30</v>
      </c>
      <c r="B31" s="10"/>
      <c r="C31" s="10"/>
      <c r="D31" s="10"/>
      <c r="E31" s="21">
        <f>N13/6</f>
        <v>7059.0583333333343</v>
      </c>
      <c r="F31" s="21"/>
      <c r="G31" s="17" t="s">
        <v>26</v>
      </c>
    </row>
    <row r="32" spans="1:14" ht="15" customHeight="1" x14ac:dyDescent="0.15">
      <c r="A32" s="10"/>
      <c r="B32" s="10"/>
      <c r="C32" s="10"/>
      <c r="D32" s="10"/>
      <c r="E32" s="21"/>
      <c r="F32" s="21"/>
      <c r="G32" s="17"/>
    </row>
    <row r="33" spans="1:7" ht="15" customHeight="1" x14ac:dyDescent="0.15">
      <c r="A33" s="10" t="s">
        <v>27</v>
      </c>
      <c r="B33" s="10"/>
      <c r="C33" s="10"/>
      <c r="D33" s="10"/>
      <c r="E33" s="22">
        <f>A28*E31</f>
        <v>3992.2786766500008</v>
      </c>
      <c r="F33" s="20"/>
      <c r="G33" s="16"/>
    </row>
    <row r="34" spans="1:7" ht="15" customHeight="1" x14ac:dyDescent="0.15">
      <c r="A34" s="10" t="s">
        <v>28</v>
      </c>
      <c r="B34" s="10"/>
      <c r="C34" s="10"/>
      <c r="D34" s="10"/>
      <c r="E34" s="19"/>
      <c r="F34" s="19"/>
      <c r="G34" s="16"/>
    </row>
    <row r="35" spans="1:7" ht="15" customHeight="1" x14ac:dyDescent="0.15">
      <c r="A35" s="18"/>
      <c r="B35" s="18"/>
      <c r="C35" s="18"/>
      <c r="D35" s="18"/>
      <c r="E35" s="19"/>
      <c r="F35" s="19"/>
      <c r="G35" s="16"/>
    </row>
    <row r="36" spans="1:7" ht="15" customHeight="1" x14ac:dyDescent="0.15">
      <c r="A36" s="10" t="s">
        <v>29</v>
      </c>
      <c r="B36" s="10"/>
      <c r="C36" s="10"/>
      <c r="D36" s="10"/>
      <c r="E36" s="23">
        <f>(E30+E34)/E33</f>
        <v>10.157567465713051</v>
      </c>
      <c r="F36" s="23"/>
      <c r="G36" s="16" t="s">
        <v>25</v>
      </c>
    </row>
    <row r="37" spans="1:7" ht="10.5" customHeight="1" x14ac:dyDescent="0.15">
      <c r="A37" s="15"/>
      <c r="B37" s="15"/>
      <c r="C37" s="15"/>
      <c r="D37" s="15"/>
      <c r="E37" s="16"/>
      <c r="F37" s="16"/>
      <c r="G37" s="16"/>
    </row>
    <row r="38" spans="1:7" ht="10.5" customHeight="1" x14ac:dyDescent="0.15">
      <c r="A38" s="16"/>
      <c r="B38" s="16"/>
      <c r="C38" s="16"/>
      <c r="D38" s="16"/>
      <c r="E38" s="16"/>
      <c r="F38" s="16"/>
      <c r="G38" s="16"/>
    </row>
    <row r="41" spans="1:7" ht="10.5" customHeight="1" x14ac:dyDescent="0.15">
      <c r="A41" s="7" t="s">
        <v>33</v>
      </c>
      <c r="E41" s="7">
        <v>22</v>
      </c>
    </row>
    <row r="42" spans="1:7" ht="10.5" customHeight="1" x14ac:dyDescent="0.15">
      <c r="A42" s="7" t="s">
        <v>31</v>
      </c>
      <c r="E42" s="7">
        <v>370</v>
      </c>
      <c r="F42" s="7" t="s">
        <v>32</v>
      </c>
    </row>
    <row r="43" spans="1:7" ht="10.5" customHeight="1" x14ac:dyDescent="0.15">
      <c r="A43" s="7" t="s">
        <v>34</v>
      </c>
      <c r="E43" s="7">
        <f>E41*E42</f>
        <v>8140</v>
      </c>
      <c r="F43" s="7" t="s">
        <v>32</v>
      </c>
    </row>
    <row r="44" spans="1:7" ht="10.5" customHeight="1" x14ac:dyDescent="0.15">
      <c r="A44" s="7" t="s">
        <v>35</v>
      </c>
      <c r="E44" s="7">
        <v>276.10000000000002</v>
      </c>
      <c r="F44" s="7" t="s">
        <v>32</v>
      </c>
    </row>
    <row r="45" spans="1:7" ht="10.5" customHeight="1" x14ac:dyDescent="0.15">
      <c r="A45" s="7" t="s">
        <v>36</v>
      </c>
      <c r="E45" s="7">
        <f>E44*E41</f>
        <v>6074.2000000000007</v>
      </c>
      <c r="F45" s="7" t="s">
        <v>32</v>
      </c>
    </row>
    <row r="47" spans="1:7" ht="10.5" customHeight="1" x14ac:dyDescent="0.15">
      <c r="A47" s="7" t="s">
        <v>37</v>
      </c>
      <c r="E47" s="7">
        <v>0.39</v>
      </c>
      <c r="F47" s="7" t="s">
        <v>38</v>
      </c>
    </row>
    <row r="48" spans="1:7" ht="10.5" customHeight="1" x14ac:dyDescent="0.15">
      <c r="A48" s="7" t="s">
        <v>39</v>
      </c>
      <c r="E48" s="7">
        <v>-1</v>
      </c>
    </row>
    <row r="49" spans="1:6" ht="10.5" customHeight="1" x14ac:dyDescent="0.15">
      <c r="A49" s="7" t="s">
        <v>40</v>
      </c>
      <c r="E49" s="7">
        <v>25</v>
      </c>
    </row>
    <row r="50" spans="1:6" ht="10.5" customHeight="1" x14ac:dyDescent="0.15">
      <c r="A50" s="7" t="s">
        <v>41</v>
      </c>
      <c r="E50" s="7">
        <f>(E49-E48)*E47*E41</f>
        <v>223.08</v>
      </c>
      <c r="F50" s="7" t="s">
        <v>32</v>
      </c>
    </row>
  </sheetData>
  <mergeCells count="14">
    <mergeCell ref="G31:G32"/>
    <mergeCell ref="A34:D35"/>
    <mergeCell ref="E34:F35"/>
    <mergeCell ref="A36:D36"/>
    <mergeCell ref="E36:F36"/>
    <mergeCell ref="A33:D33"/>
    <mergeCell ref="E33:F33"/>
    <mergeCell ref="E31:F32"/>
    <mergeCell ref="A1:B1"/>
    <mergeCell ref="A18:D18"/>
    <mergeCell ref="A12:N12"/>
    <mergeCell ref="A31:D32"/>
    <mergeCell ref="E30:F30"/>
    <mergeCell ref="A30:D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E19" sqref="E19"/>
    </sheetView>
  </sheetViews>
  <sheetFormatPr defaultRowHeight="12.75" x14ac:dyDescent="0.2"/>
  <cols>
    <col min="1" max="1" width="19.85546875" style="24" customWidth="1"/>
    <col min="2" max="4" width="9.140625" style="24"/>
    <col min="5" max="5" width="12.7109375" style="24" customWidth="1"/>
    <col min="6" max="16384" width="9.140625" style="24"/>
  </cols>
  <sheetData>
    <row r="2" spans="1:4" x14ac:dyDescent="0.2">
      <c r="A2" s="24" t="s">
        <v>42</v>
      </c>
      <c r="B2" s="26">
        <f>((2*B4*B5)/(B8*B7*B6))*100%</f>
        <v>1.9098143236074269E-2</v>
      </c>
      <c r="C2" s="25">
        <f>B2*B7</f>
        <v>0.74482758620689649</v>
      </c>
      <c r="D2" s="24" t="s">
        <v>48</v>
      </c>
    </row>
    <row r="4" spans="1:4" x14ac:dyDescent="0.2">
      <c r="A4" s="24" t="s">
        <v>43</v>
      </c>
      <c r="B4" s="24">
        <v>9</v>
      </c>
      <c r="C4" s="24" t="s">
        <v>49</v>
      </c>
    </row>
    <row r="5" spans="1:4" x14ac:dyDescent="0.2">
      <c r="A5" s="24" t="s">
        <v>44</v>
      </c>
      <c r="B5" s="24">
        <v>24</v>
      </c>
      <c r="C5" s="24" t="s">
        <v>50</v>
      </c>
    </row>
    <row r="6" spans="1:4" x14ac:dyDescent="0.2">
      <c r="A6" s="24" t="s">
        <v>45</v>
      </c>
      <c r="B6" s="24">
        <v>10</v>
      </c>
      <c r="C6" s="24" t="s">
        <v>51</v>
      </c>
    </row>
    <row r="7" spans="1:4" x14ac:dyDescent="0.2">
      <c r="A7" s="24" t="s">
        <v>46</v>
      </c>
      <c r="B7" s="24">
        <v>39</v>
      </c>
      <c r="C7" s="24" t="s">
        <v>48</v>
      </c>
    </row>
    <row r="8" spans="1:4" x14ac:dyDescent="0.2">
      <c r="A8" s="24" t="s">
        <v>47</v>
      </c>
      <c r="B8" s="24">
        <v>58</v>
      </c>
      <c r="C8" s="24" t="s">
        <v>52</v>
      </c>
    </row>
    <row r="10" spans="1:4" x14ac:dyDescent="0.2">
      <c r="A10" s="24" t="s">
        <v>53</v>
      </c>
      <c r="B10" s="24">
        <f>C2*B4</f>
        <v>6.7034482758620682</v>
      </c>
      <c r="C10" s="24" t="s">
        <v>32</v>
      </c>
    </row>
    <row r="12" spans="1:4" x14ac:dyDescent="0.2">
      <c r="B12" s="24">
        <f>22*B10</f>
        <v>147.47586206896551</v>
      </c>
    </row>
    <row r="17" spans="1:5" x14ac:dyDescent="0.2">
      <c r="A17" s="24" t="s">
        <v>54</v>
      </c>
      <c r="E17" s="27">
        <f>(D19*D20)/(2*3.14159*D21)</f>
        <v>78.781792523849376</v>
      </c>
    </row>
    <row r="19" spans="1:5" x14ac:dyDescent="0.2">
      <c r="A19" s="24" t="s">
        <v>55</v>
      </c>
      <c r="D19" s="24">
        <v>1.00000037</v>
      </c>
    </row>
    <row r="20" spans="1:5" x14ac:dyDescent="0.2">
      <c r="A20" s="24" t="s">
        <v>56</v>
      </c>
      <c r="D20" s="24">
        <f>B4*(22/4)</f>
        <v>49.5</v>
      </c>
      <c r="E20" s="24" t="s">
        <v>49</v>
      </c>
    </row>
    <row r="21" spans="1:5" x14ac:dyDescent="0.2">
      <c r="A21" s="24" t="s">
        <v>57</v>
      </c>
      <c r="D21" s="24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SPADEK NAPIECIA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Zimnicki</dc:creator>
  <cp:lastModifiedBy>Robert Zimnicki</cp:lastModifiedBy>
  <dcterms:created xsi:type="dcterms:W3CDTF">2020-01-10T09:58:18Z</dcterms:created>
  <dcterms:modified xsi:type="dcterms:W3CDTF">2020-01-10T15:15:33Z</dcterms:modified>
</cp:coreProperties>
</file>